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ftelis-my.sharepoint.com/personal/rcraley_raftelis_com/Documents/Desktop/Misc Files/Other Things/Trinity/terms of call/"/>
    </mc:Choice>
  </mc:AlternateContent>
  <xr:revisionPtr revIDLastSave="57" documentId="8_{B6A8EE3F-D9C4-485C-AC0E-C18AD69A5E3C}" xr6:coauthVersionLast="47" xr6:coauthVersionMax="47" xr10:uidLastSave="{8625D862-5AEA-40B4-B399-056A779FBE0F}"/>
  <bookViews>
    <workbookView xWindow="-98" yWindow="-98" windowWidth="21795" windowHeight="13875" xr2:uid="{50ABE917-E26F-474E-A9F6-E6A621CF607D}"/>
  </bookViews>
  <sheets>
    <sheet name="Terms of Call Calculator " sheetId="6" r:id="rId1"/>
  </sheets>
  <definedNames>
    <definedName name="_xlnm.Print_Area" localSheetId="0">'Terms of Call Calculator 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6" l="1"/>
  <c r="B21" i="6"/>
  <c r="B8" i="6"/>
  <c r="C6" i="6"/>
  <c r="C8" i="6" s="1"/>
  <c r="B17" i="6"/>
  <c r="B25" i="6"/>
  <c r="C17" i="6"/>
  <c r="C25" i="6"/>
  <c r="C20" i="6" l="1"/>
  <c r="B10" i="6"/>
  <c r="B22" i="6"/>
  <c r="B23" i="6"/>
  <c r="C23" i="6"/>
  <c r="C10" i="6"/>
  <c r="B20" i="6"/>
  <c r="C22" i="6"/>
  <c r="B19" i="6" l="1"/>
  <c r="B32" i="6" s="1"/>
  <c r="C19" i="6"/>
  <c r="C32" i="6" s="1"/>
</calcChain>
</file>

<file path=xl/sharedStrings.xml><?xml version="1.0" encoding="utf-8"?>
<sst xmlns="http://schemas.openxmlformats.org/spreadsheetml/2006/main" count="36" uniqueCount="33">
  <si>
    <t>Other</t>
  </si>
  <si>
    <t>Notes</t>
  </si>
  <si>
    <t>Position</t>
  </si>
  <si>
    <t>Church</t>
  </si>
  <si>
    <t>Effective Cash Salary</t>
  </si>
  <si>
    <t>SECA Offset (7.65%)</t>
  </si>
  <si>
    <t>Expense Allowance</t>
  </si>
  <si>
    <t>Study Leave Allowance</t>
  </si>
  <si>
    <t>Medical Reimbursement</t>
  </si>
  <si>
    <t>Other:</t>
  </si>
  <si>
    <t>Total Allowances</t>
  </si>
  <si>
    <t>Pension (8.5%)</t>
  </si>
  <si>
    <t>Death &amp; Disability (1%)</t>
  </si>
  <si>
    <t>Temporary Disability (.5%)</t>
  </si>
  <si>
    <t>Study Leave Time</t>
  </si>
  <si>
    <t>2 Weeks</t>
  </si>
  <si>
    <t>Vacation Time</t>
  </si>
  <si>
    <t>4 Weeks</t>
  </si>
  <si>
    <t>Total Cost to Budget</t>
  </si>
  <si>
    <t>Medical (16%)</t>
  </si>
  <si>
    <t>Other: Match 403b</t>
  </si>
  <si>
    <t>Other: Mileage Reimbursement</t>
  </si>
  <si>
    <t>* 3.5% Presbytery Recommended Adj</t>
  </si>
  <si>
    <t>2026 Terms of Call</t>
  </si>
  <si>
    <t>Proposed 2027 Terms of Call</t>
  </si>
  <si>
    <t xml:space="preserve">*user can change 2027 increase </t>
  </si>
  <si>
    <t>*Increase to medical from 16% to 19.75%</t>
  </si>
  <si>
    <t xml:space="preserve">Board of Pensions </t>
  </si>
  <si>
    <t>*Congregational Pastors' Package of 29.75% Medical plus Income Protection Benefits (Transitional Pastors' Package is 42.25% overall)</t>
  </si>
  <si>
    <t>*Current Presbytery Minimum Effective Salary Reflected in Form</t>
  </si>
  <si>
    <t>Housing</t>
  </si>
  <si>
    <t>Salary</t>
  </si>
  <si>
    <t xml:space="preserve">            Terms of Call Worksheet - Shenango Presbytery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</si>
</sst>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9">
    <font>
      <sz val="12"/>
      <color indexed="8"/>
      <name val="Calibri"/>
    </font>
    <font>
      <sz val="12"/>
      <color indexed="8"/>
      <name val="Calibri"/>
      <family val="2"/>
    </font>
    <font>
      <sz val="12"/>
      <color theme="1"/>
      <name val="Helvetica Neue"/>
      <family val="2"/>
      <scheme val="minor"/>
    </font>
    <font>
      <b/>
      <sz val="16"/>
      <color theme="1"/>
      <name val="Helvetica Neue"/>
      <family val="2"/>
      <scheme val="minor"/>
    </font>
    <font>
      <b/>
      <sz val="12"/>
      <color theme="1"/>
      <name val="Helvetica Neue"/>
      <family val="2"/>
      <scheme val="minor"/>
    </font>
    <font>
      <b/>
      <sz val="14"/>
      <color theme="1"/>
      <name val="Helvetica Neue"/>
      <family val="2"/>
      <scheme val="minor"/>
    </font>
    <font>
      <u/>
      <sz val="12"/>
      <color theme="10"/>
      <name val="Helvetica Neue"/>
      <family val="2"/>
      <scheme val="minor"/>
    </font>
    <font>
      <b/>
      <sz val="10"/>
      <color theme="1"/>
      <name val="Helvetica Neue"/>
      <family val="2"/>
      <scheme val="minor"/>
    </font>
    <font>
      <i/>
      <sz val="12"/>
      <color theme="1"/>
      <name val="Helvetica Neue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NumberFormat="0" applyFill="0" applyBorder="0" applyProtection="0"/>
    <xf numFmtId="9" fontId="1" fillId="0" borderId="0" applyFont="0" applyFill="0" applyBorder="0" applyAlignment="0" applyProtection="0"/>
    <xf numFmtId="0" fontId="2" fillId="0" borderId="1"/>
    <xf numFmtId="0" fontId="6" fillId="0" borderId="1" applyNumberFormat="0" applyFill="0" applyBorder="0" applyAlignment="0" applyProtection="0"/>
  </cellStyleXfs>
  <cellXfs count="40">
    <xf numFmtId="0" fontId="0" fillId="0" borderId="0" xfId="0"/>
    <xf numFmtId="10" fontId="0" fillId="2" borderId="0" xfId="1" applyNumberFormat="1" applyFont="1" applyFill="1"/>
    <xf numFmtId="164" fontId="2" fillId="0" borderId="1" xfId="2" applyNumberFormat="1" applyAlignment="1">
      <alignment horizontal="center"/>
    </xf>
    <xf numFmtId="0" fontId="2" fillId="0" borderId="1" xfId="2"/>
    <xf numFmtId="0" fontId="4" fillId="0" borderId="1" xfId="2" applyFont="1" applyAlignment="1" applyProtection="1">
      <alignment horizontal="right"/>
      <protection locked="0"/>
    </xf>
    <xf numFmtId="164" fontId="2" fillId="0" borderId="2" xfId="2" applyNumberFormat="1" applyBorder="1" applyAlignment="1" applyProtection="1">
      <alignment horizontal="center"/>
      <protection locked="0"/>
    </xf>
    <xf numFmtId="164" fontId="5" fillId="0" borderId="1" xfId="2" applyNumberFormat="1" applyFont="1" applyAlignment="1" applyProtection="1">
      <alignment horizontal="center"/>
      <protection locked="0"/>
    </xf>
    <xf numFmtId="0" fontId="2" fillId="0" borderId="4" xfId="2" applyBorder="1" applyAlignment="1">
      <alignment horizontal="left"/>
    </xf>
    <xf numFmtId="164" fontId="2" fillId="3" borderId="3" xfId="2" applyNumberFormat="1" applyFill="1" applyBorder="1" applyAlignment="1">
      <alignment horizontal="center"/>
    </xf>
    <xf numFmtId="164" fontId="2" fillId="0" borderId="5" xfId="2" applyNumberFormat="1" applyBorder="1" applyAlignment="1" applyProtection="1">
      <alignment horizontal="center"/>
      <protection locked="0"/>
    </xf>
    <xf numFmtId="0" fontId="2" fillId="0" borderId="6" xfId="2" applyBorder="1" applyAlignment="1">
      <alignment horizontal="left"/>
    </xf>
    <xf numFmtId="164" fontId="2" fillId="0" borderId="7" xfId="2" applyNumberFormat="1" applyBorder="1" applyAlignment="1" applyProtection="1">
      <alignment horizontal="center"/>
      <protection locked="0"/>
    </xf>
    <xf numFmtId="0" fontId="4" fillId="0" borderId="8" xfId="2" applyFont="1" applyBorder="1" applyAlignment="1">
      <alignment horizontal="right"/>
    </xf>
    <xf numFmtId="164" fontId="4" fillId="3" borderId="10" xfId="2" applyNumberFormat="1" applyFont="1" applyFill="1" applyBorder="1" applyAlignment="1" applyProtection="1">
      <alignment horizontal="center"/>
      <protection locked="0"/>
    </xf>
    <xf numFmtId="164" fontId="2" fillId="0" borderId="1" xfId="2" applyNumberFormat="1" applyAlignment="1" applyProtection="1">
      <alignment horizontal="center"/>
      <protection locked="0"/>
    </xf>
    <xf numFmtId="0" fontId="4" fillId="0" borderId="1" xfId="2" applyFont="1"/>
    <xf numFmtId="0" fontId="2" fillId="0" borderId="1" xfId="2" applyProtection="1">
      <protection locked="0"/>
    </xf>
    <xf numFmtId="0" fontId="4" fillId="0" borderId="11" xfId="2" applyFont="1" applyBorder="1"/>
    <xf numFmtId="164" fontId="4" fillId="3" borderId="12" xfId="2" applyNumberFormat="1" applyFont="1" applyFill="1" applyBorder="1" applyAlignment="1" applyProtection="1">
      <alignment horizontal="center"/>
      <protection locked="0"/>
    </xf>
    <xf numFmtId="164" fontId="4" fillId="0" borderId="1" xfId="2" applyNumberFormat="1" applyFont="1" applyAlignment="1" applyProtection="1">
      <alignment horizontal="center"/>
      <protection locked="0"/>
    </xf>
    <xf numFmtId="0" fontId="5" fillId="0" borderId="8" xfId="2" applyFont="1" applyBorder="1" applyAlignment="1">
      <alignment horizontal="right"/>
    </xf>
    <xf numFmtId="164" fontId="5" fillId="3" borderId="10" xfId="2" applyNumberFormat="1" applyFont="1" applyFill="1" applyBorder="1" applyAlignment="1" applyProtection="1">
      <alignment horizontal="center"/>
      <protection locked="0"/>
    </xf>
    <xf numFmtId="0" fontId="5" fillId="0" borderId="4" xfId="2" applyFont="1" applyBorder="1" applyAlignment="1">
      <alignment horizontal="right"/>
    </xf>
    <xf numFmtId="164" fontId="5" fillId="3" borderId="5" xfId="2" applyNumberFormat="1" applyFont="1" applyFill="1" applyBorder="1" applyAlignment="1" applyProtection="1">
      <alignment horizontal="center"/>
      <protection locked="0"/>
    </xf>
    <xf numFmtId="0" fontId="2" fillId="0" borderId="6" xfId="2" applyBorder="1"/>
    <xf numFmtId="164" fontId="2" fillId="3" borderId="7" xfId="2" applyNumberFormat="1" applyFill="1" applyBorder="1" applyAlignment="1" applyProtection="1">
      <alignment horizontal="center"/>
      <protection locked="0"/>
    </xf>
    <xf numFmtId="0" fontId="2" fillId="0" borderId="8" xfId="2" applyBorder="1"/>
    <xf numFmtId="164" fontId="2" fillId="3" borderId="9" xfId="2" applyNumberFormat="1" applyFill="1" applyBorder="1" applyAlignment="1">
      <alignment horizontal="center"/>
    </xf>
    <xf numFmtId="164" fontId="2" fillId="3" borderId="10" xfId="2" applyNumberFormat="1" applyFill="1" applyBorder="1" applyAlignment="1" applyProtection="1">
      <alignment horizontal="center"/>
      <protection locked="0"/>
    </xf>
    <xf numFmtId="164" fontId="5" fillId="0" borderId="3" xfId="2" applyNumberFormat="1" applyFont="1" applyBorder="1" applyAlignment="1" applyProtection="1">
      <alignment horizontal="center"/>
      <protection locked="0"/>
    </xf>
    <xf numFmtId="164" fontId="2" fillId="0" borderId="10" xfId="2" applyNumberFormat="1" applyBorder="1" applyAlignment="1" applyProtection="1">
      <alignment horizontal="center"/>
      <protection locked="0"/>
    </xf>
    <xf numFmtId="0" fontId="2" fillId="0" borderId="4" xfId="2" applyBorder="1"/>
    <xf numFmtId="0" fontId="3" fillId="0" borderId="13" xfId="2" applyFont="1" applyBorder="1"/>
    <xf numFmtId="164" fontId="3" fillId="0" borderId="14" xfId="2" applyNumberFormat="1" applyFont="1" applyBorder="1" applyAlignment="1" applyProtection="1">
      <alignment horizontal="center"/>
      <protection locked="0"/>
    </xf>
    <xf numFmtId="164" fontId="3" fillId="0" borderId="1" xfId="2" applyNumberFormat="1" applyFont="1" applyAlignment="1" applyProtection="1">
      <alignment horizontal="center"/>
      <protection locked="0"/>
    </xf>
    <xf numFmtId="164" fontId="7" fillId="0" borderId="1" xfId="2" applyNumberFormat="1" applyFont="1" applyAlignment="1" applyProtection="1">
      <alignment horizontal="center" wrapText="1"/>
      <protection locked="0"/>
    </xf>
    <xf numFmtId="0" fontId="8" fillId="0" borderId="1" xfId="2" applyFont="1"/>
    <xf numFmtId="0" fontId="3" fillId="0" borderId="1" xfId="2" applyFont="1"/>
    <xf numFmtId="165" fontId="8" fillId="0" borderId="1" xfId="2" applyNumberFormat="1" applyFont="1"/>
    <xf numFmtId="9" fontId="5" fillId="0" borderId="1" xfId="1" applyFont="1" applyBorder="1" applyAlignment="1" applyProtection="1">
      <alignment horizontal="center"/>
      <protection locked="0"/>
    </xf>
  </cellXfs>
  <cellStyles count="4">
    <cellStyle name="Hyperlink 2" xfId="3" xr:uid="{1B1269E3-847E-460D-831D-EC7E513A3481}"/>
    <cellStyle name="Normal" xfId="0" builtinId="0"/>
    <cellStyle name="Normal 2" xfId="2" xr:uid="{898D998F-4D57-436A-99C9-25EE394504D7}"/>
    <cellStyle name="Percent" xfId="1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F2F2F2"/>
      <rgbColor rgb="FFD8D8D8"/>
      <rgbColor rgb="FFD6E3BC"/>
      <rgbColor rgb="FFD8E2BF"/>
      <rgbColor rgb="FFA5B6CA"/>
      <rgbColor rgb="FFB2B1A8"/>
      <rgbColor rgb="FFFBD4B4"/>
      <rgbColor rgb="FFCCC0D9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8D90-641E-460A-B317-EEB4CCA4559F}">
  <sheetPr>
    <pageSetUpPr fitToPage="1"/>
  </sheetPr>
  <dimension ref="A1:G34"/>
  <sheetViews>
    <sheetView tabSelected="1" workbookViewId="0">
      <selection activeCell="B22" sqref="B22"/>
    </sheetView>
  </sheetViews>
  <sheetFormatPr defaultColWidth="11" defaultRowHeight="15"/>
  <cols>
    <col min="1" max="1" width="28.625" style="3" customWidth="1"/>
    <col min="2" max="2" width="23.625" style="2" customWidth="1"/>
    <col min="3" max="3" width="25.25" style="2" customWidth="1"/>
    <col min="4" max="4" width="40.375" style="3" customWidth="1"/>
    <col min="5" max="5" width="12.875" style="3" customWidth="1"/>
    <col min="6" max="16384" width="11" style="3"/>
  </cols>
  <sheetData>
    <row r="1" spans="1:6" ht="20.65">
      <c r="A1" s="37" t="s">
        <v>32</v>
      </c>
      <c r="D1" s="36" t="s">
        <v>29</v>
      </c>
    </row>
    <row r="2" spans="1:6">
      <c r="A2" s="4" t="s">
        <v>2</v>
      </c>
      <c r="B2" s="5"/>
      <c r="C2" s="5"/>
    </row>
    <row r="3" spans="1:6">
      <c r="A3" s="4" t="s">
        <v>3</v>
      </c>
      <c r="B3" s="5"/>
      <c r="C3" s="5"/>
    </row>
    <row r="5" spans="1:6" ht="17.649999999999999">
      <c r="B5" s="35" t="s">
        <v>23</v>
      </c>
      <c r="C5" s="35" t="s">
        <v>24</v>
      </c>
      <c r="D5" s="6" t="s">
        <v>1</v>
      </c>
    </row>
    <row r="6" spans="1:6" ht="15.75">
      <c r="A6" s="7" t="s">
        <v>31</v>
      </c>
      <c r="B6" s="9">
        <v>62932</v>
      </c>
      <c r="C6" s="9">
        <f>ROUND(B6*(1+E6),0)</f>
        <v>65135</v>
      </c>
      <c r="D6" s="36" t="s">
        <v>22</v>
      </c>
      <c r="E6" s="1">
        <v>3.5000000000000003E-2</v>
      </c>
      <c r="F6" s="3" t="s">
        <v>25</v>
      </c>
    </row>
    <row r="7" spans="1:6" ht="15.75">
      <c r="A7" s="10" t="s">
        <v>30</v>
      </c>
      <c r="B7" s="11">
        <v>0</v>
      </c>
      <c r="C7" s="11">
        <v>0</v>
      </c>
      <c r="D7" s="36"/>
      <c r="E7" s="1"/>
    </row>
    <row r="8" spans="1:6">
      <c r="A8" s="12" t="s">
        <v>4</v>
      </c>
      <c r="B8" s="13">
        <f>SUM(B6:B7)</f>
        <v>62932</v>
      </c>
      <c r="C8" s="13">
        <f>SUM(C6:C7)</f>
        <v>65135</v>
      </c>
      <c r="E8" s="14"/>
    </row>
    <row r="9" spans="1:6">
      <c r="A9" s="15"/>
      <c r="B9" s="16"/>
      <c r="C9" s="16"/>
      <c r="E9" s="14"/>
    </row>
    <row r="10" spans="1:6" ht="15.4">
      <c r="A10" s="17" t="s">
        <v>5</v>
      </c>
      <c r="B10" s="18">
        <f>IF(B8&gt;142500, 142500*0.0765, B8*0.0765)</f>
        <v>4814.2979999999998</v>
      </c>
      <c r="C10" s="18">
        <f>ROUND(IF(C8&gt;142500, 142500*0.0765, C8*0.0765),0)</f>
        <v>4983</v>
      </c>
      <c r="D10" s="36"/>
      <c r="E10" s="19"/>
    </row>
    <row r="11" spans="1:6">
      <c r="B11" s="16"/>
      <c r="C11" s="16"/>
      <c r="E11" s="16"/>
    </row>
    <row r="12" spans="1:6">
      <c r="A12" s="7" t="s">
        <v>6</v>
      </c>
      <c r="B12" s="9">
        <v>0</v>
      </c>
      <c r="C12" s="9">
        <v>0</v>
      </c>
      <c r="E12" s="19"/>
    </row>
    <row r="13" spans="1:6">
      <c r="A13" s="10" t="s">
        <v>7</v>
      </c>
      <c r="B13" s="11">
        <v>0</v>
      </c>
      <c r="C13" s="11">
        <v>0</v>
      </c>
      <c r="E13" s="16"/>
    </row>
    <row r="14" spans="1:6" ht="15.4">
      <c r="A14" s="10" t="s">
        <v>8</v>
      </c>
      <c r="B14" s="11">
        <v>0</v>
      </c>
      <c r="C14" s="11">
        <v>0</v>
      </c>
      <c r="D14" s="36"/>
      <c r="E14" s="14"/>
    </row>
    <row r="15" spans="1:6">
      <c r="A15" s="10" t="s">
        <v>20</v>
      </c>
      <c r="B15" s="11">
        <v>0</v>
      </c>
      <c r="C15" s="11">
        <v>0</v>
      </c>
      <c r="E15" s="14"/>
    </row>
    <row r="16" spans="1:6">
      <c r="A16" s="10" t="s">
        <v>21</v>
      </c>
      <c r="B16" s="11">
        <v>0</v>
      </c>
      <c r="C16" s="11">
        <v>0</v>
      </c>
      <c r="E16" s="14"/>
    </row>
    <row r="17" spans="1:7" ht="17.649999999999999">
      <c r="A17" s="20" t="s">
        <v>10</v>
      </c>
      <c r="B17" s="21">
        <f>SUM(B12:B16)</f>
        <v>0</v>
      </c>
      <c r="C17" s="21">
        <f>SUM(C12:C16)</f>
        <v>0</v>
      </c>
      <c r="E17" s="14"/>
    </row>
    <row r="18" spans="1:7">
      <c r="B18" s="16"/>
      <c r="C18" s="16"/>
      <c r="E18" s="14"/>
    </row>
    <row r="19" spans="1:7" ht="17.649999999999999">
      <c r="A19" s="22" t="s">
        <v>27</v>
      </c>
      <c r="B19" s="23">
        <f>SUM(B20:B23)</f>
        <v>16362.32</v>
      </c>
      <c r="C19" s="23">
        <f>ROUND(SUM(C20:C23),0)</f>
        <v>19378</v>
      </c>
      <c r="D19" s="38" t="s">
        <v>28</v>
      </c>
      <c r="G19" s="39"/>
    </row>
    <row r="20" spans="1:7">
      <c r="A20" s="24" t="s">
        <v>11</v>
      </c>
      <c r="B20" s="25">
        <f>0.085*B8</f>
        <v>5349.22</v>
      </c>
      <c r="C20" s="25">
        <f>0.085*C8</f>
        <v>5536.4750000000004</v>
      </c>
      <c r="E20" s="16"/>
    </row>
    <row r="21" spans="1:7" ht="17.649999999999999">
      <c r="A21" s="24" t="s">
        <v>19</v>
      </c>
      <c r="B21" s="25">
        <f>IF(B8&gt;44000,B8*0.16,44000*0.16)</f>
        <v>10069.120000000001</v>
      </c>
      <c r="C21" s="25">
        <f>IF(C8&gt;44000,C8*0.1975,44000*0.1975)</f>
        <v>12864.1625</v>
      </c>
      <c r="D21" s="36" t="s">
        <v>26</v>
      </c>
      <c r="E21" s="39"/>
    </row>
    <row r="22" spans="1:7">
      <c r="A22" s="24" t="s">
        <v>12</v>
      </c>
      <c r="B22" s="25">
        <f>0.01*B8</f>
        <v>629.32000000000005</v>
      </c>
      <c r="C22" s="25">
        <f>0.01*C8</f>
        <v>651.35</v>
      </c>
      <c r="E22" s="14"/>
    </row>
    <row r="23" spans="1:7">
      <c r="A23" s="26" t="s">
        <v>13</v>
      </c>
      <c r="B23" s="28">
        <f>0.005*B8</f>
        <v>314.66000000000003</v>
      </c>
      <c r="C23" s="28">
        <f>0.005*C8</f>
        <v>325.67500000000001</v>
      </c>
      <c r="E23" s="14"/>
    </row>
    <row r="24" spans="1:7">
      <c r="B24" s="14"/>
      <c r="C24" s="14"/>
      <c r="E24" s="14"/>
    </row>
    <row r="25" spans="1:7" ht="17.649999999999999">
      <c r="A25" s="22" t="s">
        <v>0</v>
      </c>
      <c r="B25" s="29">
        <f>SUM(B26:B27)</f>
        <v>0</v>
      </c>
      <c r="C25" s="29">
        <f>SUM(C26:C27)</f>
        <v>0</v>
      </c>
      <c r="E25" s="14"/>
    </row>
    <row r="26" spans="1:7">
      <c r="A26" s="24" t="s">
        <v>9</v>
      </c>
      <c r="B26" s="11"/>
      <c r="C26" s="11"/>
      <c r="E26" s="14"/>
    </row>
    <row r="27" spans="1:7" ht="17.649999999999999">
      <c r="A27" s="26" t="s">
        <v>9</v>
      </c>
      <c r="B27" s="30"/>
      <c r="C27" s="30"/>
      <c r="E27" s="6"/>
    </row>
    <row r="28" spans="1:7">
      <c r="B28" s="14"/>
      <c r="C28" s="14"/>
      <c r="E28" s="14"/>
    </row>
    <row r="29" spans="1:7">
      <c r="A29" s="31" t="s">
        <v>14</v>
      </c>
      <c r="B29" s="8" t="s">
        <v>15</v>
      </c>
      <c r="C29" s="8" t="s">
        <v>15</v>
      </c>
      <c r="E29" s="14"/>
    </row>
    <row r="30" spans="1:7">
      <c r="A30" s="26" t="s">
        <v>16</v>
      </c>
      <c r="B30" s="27" t="s">
        <v>17</v>
      </c>
      <c r="C30" s="27" t="s">
        <v>17</v>
      </c>
      <c r="E30" s="14"/>
    </row>
    <row r="31" spans="1:7" ht="15.4" thickBot="1">
      <c r="B31" s="14"/>
      <c r="C31" s="14"/>
      <c r="E31" s="14"/>
    </row>
    <row r="32" spans="1:7" ht="21" thickBot="1">
      <c r="A32" s="32" t="s">
        <v>18</v>
      </c>
      <c r="B32" s="33">
        <f>SUM(B8+B10+B17+B19)</f>
        <v>84108.617999999988</v>
      </c>
      <c r="C32" s="33">
        <f>SUM(C8+C10+C17+C19)</f>
        <v>89496</v>
      </c>
      <c r="E32" s="14"/>
    </row>
    <row r="33" spans="4:5" ht="15.4">
      <c r="D33" s="36"/>
      <c r="E33" s="14"/>
    </row>
    <row r="34" spans="4:5" ht="20.65">
      <c r="E34" s="34"/>
    </row>
  </sheetData>
  <printOptions horizontalCentered="1"/>
  <pageMargins left="0.45" right="0.36111111099999998" top="0.75" bottom="0.75" header="0.3" footer="0.3"/>
  <pageSetup scale="79" orientation="portrait" r:id="rId1"/>
  <headerFooter>
    <oddHeader xml:space="preserve">&amp;C&amp;"System Font,Regular"&amp;10&amp;K000000
</oddHeader>
  </headerFooter>
</worksheet>
</file>

<file path=docMetadata/LabelInfo.xml><?xml version="1.0" encoding="utf-8"?>
<clbl:labelList xmlns:clbl="http://schemas.microsoft.com/office/2020/mipLabelMetadata">
  <clbl:label id="{6156022b-67ad-4709-a228-10a02d5a9ab9}" enabled="0" method="" siteId="{6156022b-67ad-4709-a228-10a02d5a9ab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Terms of Call Calculator </vt:lpstr>
      <vt:lpstr>'Terms of Call Calculator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Rocky Craley</cp:lastModifiedBy>
  <cp:lastPrinted>2024-12-19T22:04:14Z</cp:lastPrinted>
  <dcterms:created xsi:type="dcterms:W3CDTF">2023-03-15T13:30:48Z</dcterms:created>
  <dcterms:modified xsi:type="dcterms:W3CDTF">2026-10-07T02:06:55Z</dcterms:modified>
</cp:coreProperties>
</file>